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005" windowWidth="14055" windowHeight="5670" activeTab="1"/>
  </bookViews>
  <sheets>
    <sheet name="POTRAŽ.I OBVEZE 2022." sheetId="1" r:id="rId1"/>
    <sheet name="PRIHODI 2022" sheetId="2" r:id="rId2"/>
    <sheet name="RASHODI 2022." sheetId="3" r:id="rId3"/>
  </sheets>
  <definedNames>
    <definedName name="_xlnm.Print_Area" localSheetId="0">'POTRAŽ.I OBVEZE 2022.'!$A$1:$E$27</definedName>
    <definedName name="_xlnm.Print_Area" localSheetId="1">'PRIHODI 2022'!$A$1:$D$21</definedName>
    <definedName name="_xlnm.Print_Area" localSheetId="2">'RASHODI 2022.'!$A$1:$D$93</definedName>
  </definedNames>
  <calcPr fullCalcOnLoad="1"/>
</workbook>
</file>

<file path=xl/sharedStrings.xml><?xml version="1.0" encoding="utf-8"?>
<sst xmlns="http://schemas.openxmlformats.org/spreadsheetml/2006/main" count="143" uniqueCount="124">
  <si>
    <t>Naziv pozicije</t>
  </si>
  <si>
    <t>PRIHOD OD USLUGA ŠKOLSKE RADIONICE</t>
  </si>
  <si>
    <t>PRIHOD OD ISPORUKE SOLARNE ENERGIJE</t>
  </si>
  <si>
    <t>PRIHOD OD OBRAZOVANJA ODRASLIH</t>
  </si>
  <si>
    <t>PRIHOD OD NAJMA I ZAKUPA</t>
  </si>
  <si>
    <t>Naknade za prijevoz na posao i s posla</t>
  </si>
  <si>
    <t>Uredski materijal</t>
  </si>
  <si>
    <t>Stručna literatura</t>
  </si>
  <si>
    <t>Pedagoška dokumentacija</t>
  </si>
  <si>
    <t>Materijal i sredstva za čišćenje i sanitarni materijal</t>
  </si>
  <si>
    <t>Materijal za ostvarivanje nastavnog plana i programa škole - šk.radionica</t>
  </si>
  <si>
    <t>Električna energija</t>
  </si>
  <si>
    <t>Grijanje</t>
  </si>
  <si>
    <t>Materijal i dijelovi za tekuće i investicijsko održavanje šk.objekata</t>
  </si>
  <si>
    <t>Materijal i dijelovi za tekuće i investicijsko održavanje opreme i kamiona</t>
  </si>
  <si>
    <t>Zaštitna odjeća i obuća</t>
  </si>
  <si>
    <t>Usluge telefona, pošte i prijevoza</t>
  </si>
  <si>
    <t>Utrošak vode</t>
  </si>
  <si>
    <t>Odvoz smeća</t>
  </si>
  <si>
    <t>Komunalne naknade</t>
  </si>
  <si>
    <t>Obvezni zdravstveni pregledi zaposlenika škole</t>
  </si>
  <si>
    <t>Računalne usluge</t>
  </si>
  <si>
    <t>Usluge tehničkog pregleda kamiona</t>
  </si>
  <si>
    <t>Premije osiguranja dugotrajne imovine</t>
  </si>
  <si>
    <t>Premije osiguranja zaposlenih</t>
  </si>
  <si>
    <t>Reprezentacija</t>
  </si>
  <si>
    <t>Članarine,pristojbe</t>
  </si>
  <si>
    <t>Premije osiguranja učenika</t>
  </si>
  <si>
    <t>FINANCIJSKI RASHODI</t>
  </si>
  <si>
    <t>Bankarske usluge i usluge platnog prometa,zat.kamate</t>
  </si>
  <si>
    <t>RASHODI ZA NABAVU DUGOTRAJNE IMOVINE I DODATNA ULAGANJA</t>
  </si>
  <si>
    <t>Knjige za knjižnicu</t>
  </si>
  <si>
    <t>SVEUKUPNI RASHODI</t>
  </si>
  <si>
    <t>Autorski honorari</t>
  </si>
  <si>
    <t xml:space="preserve"> Naknada - locco vožnja</t>
  </si>
  <si>
    <t>Motorni benzin i gorivo za kamion</t>
  </si>
  <si>
    <t xml:space="preserve">Sitni inventar </t>
  </si>
  <si>
    <t>Usluge promidžbe,tiska i medija</t>
  </si>
  <si>
    <t xml:space="preserve"> Dodatna ulaganja </t>
  </si>
  <si>
    <t>Novčana naknada poslodavca zbog nezapošljavanja invalida  32955</t>
  </si>
  <si>
    <t>Uređaji, instrumenti</t>
  </si>
  <si>
    <t>32 MATERIJALNI RASHODI</t>
  </si>
  <si>
    <t>329 OSTALI NESPOMENUTI RASHODI POSLOVANJA</t>
  </si>
  <si>
    <t>323 RASHODI ZA USLUGE</t>
  </si>
  <si>
    <t>OSTALI RASHODI + ZNR</t>
  </si>
  <si>
    <t>324 Naknade troškova osobama izvan radnog odnosa</t>
  </si>
  <si>
    <t>PRIHOD OD IZDAVANJA DUPLIKATA SVJEDODŽBI,RAZLIKE PREDMETA</t>
  </si>
  <si>
    <t>VLASTITI PRIHOD</t>
  </si>
  <si>
    <t>3235 najam objekta,opreme,prostora</t>
  </si>
  <si>
    <t>Ostali nespomenuti rashodi-vijenci,cvijeće za pokojne</t>
  </si>
  <si>
    <t>VRSTA RASHODA</t>
  </si>
  <si>
    <t>OSTALI PRIHOD</t>
  </si>
  <si>
    <t>OSTALI PRIHOD - UKUPNO:</t>
  </si>
  <si>
    <t>3223  Rashodi za energiju</t>
  </si>
  <si>
    <t>3224 Materijal za održavanje</t>
  </si>
  <si>
    <t xml:space="preserve">Usluge tekućeg i investicijskog održavanja </t>
  </si>
  <si>
    <t>Premije osiguranja prijevoznih sredstava</t>
  </si>
  <si>
    <t xml:space="preserve">3221,3222 Rashodi za  materijal </t>
  </si>
  <si>
    <t>U K U P A N    P R I H O D</t>
  </si>
  <si>
    <t>NEPLAĆENE OBVEZE:</t>
  </si>
  <si>
    <t>OBVEZE ZA ZAPOSLENE</t>
  </si>
  <si>
    <t>OBVEZE ZA MATERIJALNE RASHODE</t>
  </si>
  <si>
    <t>OBVEZE ZA FINANCIJSKE RASHODE</t>
  </si>
  <si>
    <t>OBVEZE ZA NABAVU NEFINANCIJSKE IMOVINE</t>
  </si>
  <si>
    <t>POTRAŽIVANJE ZA USLUGE ŠKOLSKE RADIONICE</t>
  </si>
  <si>
    <t>POTRAŽIVANJE ZA PREKVALIFIKACIJU</t>
  </si>
  <si>
    <t>POTRAŽIVANJE ZA DOŠKOLAVANJE</t>
  </si>
  <si>
    <t>POTRAŽIVANJE ZA NAJAM PROSTORA</t>
  </si>
  <si>
    <t>POTRAŽIVANJE ZA ŠK.INSTRUKTOR VOŽNJE</t>
  </si>
  <si>
    <t>SVEUKUPNO DUGOVANJE:</t>
  </si>
  <si>
    <t>REKAPITULACIJA:</t>
  </si>
  <si>
    <t>UKUPNI RASHODI</t>
  </si>
  <si>
    <t>Namirnice - shema voća</t>
  </si>
  <si>
    <t>Komunalne usluge:</t>
  </si>
  <si>
    <t>32399 Ostale usluge</t>
  </si>
  <si>
    <t>Lab.oprema</t>
  </si>
  <si>
    <t>Oprema</t>
  </si>
  <si>
    <t>POTRAŽIVANJE ZA JAMČEVINU</t>
  </si>
  <si>
    <t>POTRAŽIVANJE ZA 4.RAZRED</t>
  </si>
  <si>
    <t>636121 PRIHOD OD MINISTARSTVA - plaće</t>
  </si>
  <si>
    <t>67112  PRIHOD OD ŽUPANIJE (mat.rashodi+prijevoz zap.+pom.u nastavi+shema voća)</t>
  </si>
  <si>
    <t>321 NAKNADA TROŠKOVA ZAPOSLENIMA</t>
  </si>
  <si>
    <t>Službeni put (putni nalozi)</t>
  </si>
  <si>
    <t>Kotizacije za seminare</t>
  </si>
  <si>
    <t>322 RASHODI ZA MATERIJAL I ENERGIJU</t>
  </si>
  <si>
    <t>Deratizacija , dimnjačar</t>
  </si>
  <si>
    <t>Grafičke i tiskarske usluge,zatori</t>
  </si>
  <si>
    <t>Novčane potpore-donacije</t>
  </si>
  <si>
    <t>Mape za stručnu nastavu</t>
  </si>
  <si>
    <t xml:space="preserve">   Uredska oprema (računala+TV LG+namještaj)</t>
  </si>
  <si>
    <t>3.  PLAĆE + MATERIJALNI RASHODI+FIN.R.</t>
  </si>
  <si>
    <t>Ostali materijal za potrebe redovnog poslovanja</t>
  </si>
  <si>
    <t>OSTVARENJE  2021.</t>
  </si>
  <si>
    <t>Ostale intelektualne usluge-prekovremeni</t>
  </si>
  <si>
    <t>Ugovori o djelu, pom.u nastavi</t>
  </si>
  <si>
    <t>Sudske pristojbe</t>
  </si>
  <si>
    <t>Troškovi sudskog postupka</t>
  </si>
  <si>
    <t>Zatezne kamate na isplate po sudskim presudama</t>
  </si>
  <si>
    <t>OSTVARENJE  2022.</t>
  </si>
  <si>
    <t>63611  TEKUĆE POMOĆI - DRŽ.PRORAČUN</t>
  </si>
  <si>
    <t>6526 PRIHODI ZA POSEBNE NAMJENE</t>
  </si>
  <si>
    <t>63622 KAPITALNE POM.DP</t>
  </si>
  <si>
    <t>POTRAŽIVANJE ZA NAKNADE ZA BOLOVANJE</t>
  </si>
  <si>
    <t xml:space="preserve">OSTALE TEKUĆE OBVEZE (bolovanja HZZO) </t>
  </si>
  <si>
    <t>38 DONACIJE</t>
  </si>
  <si>
    <t>Nabava cestovnih vozila</t>
  </si>
  <si>
    <t>RASHODI POSLOVANJA ZA 2022.g.</t>
  </si>
  <si>
    <t>2022/2021.</t>
  </si>
  <si>
    <t>DUGOVANJA NA DAN 31.12.2022.</t>
  </si>
  <si>
    <t>POTRAŽIVANJA NA DAN 31.12.2022.</t>
  </si>
  <si>
    <t>POTRAŽIVANJE ZA NAJAM DVORANE</t>
  </si>
  <si>
    <t xml:space="preserve">PRIHODI POSLOVANJA 2022.g.        </t>
  </si>
  <si>
    <t>638110 TEKUĆE POM. OD INSTITUCIJA I TIJELA EU</t>
  </si>
  <si>
    <t>638111 TEKUĆE POM. OD INSTITUCIJA I TIJELA EU</t>
  </si>
  <si>
    <t>663  DONACIJE OD PRAVNIH I FIZIČKIH OSOBA</t>
  </si>
  <si>
    <t>31 RASHODI ZA PLAĆE</t>
  </si>
  <si>
    <t>UKUPNI PRIHOD</t>
  </si>
  <si>
    <t>RASHODI POSLOVANJA</t>
  </si>
  <si>
    <t>RASHODI NABAVE NEFINANCIJSKE IMOVINE</t>
  </si>
  <si>
    <t>REZULTAT GODINE</t>
  </si>
  <si>
    <t>POTRAŽIVANJE OD USLUGA, ŠKOLARINE I NAJMA:</t>
  </si>
  <si>
    <t>U Slavonskom Brodu, 31.12.2022.</t>
  </si>
  <si>
    <t>kn</t>
  </si>
  <si>
    <r>
      <t>u</t>
    </r>
    <r>
      <rPr>
        <sz val="12"/>
        <rFont val="Arial"/>
        <family val="2"/>
      </rPr>
      <t xml:space="preserve"> kunama</t>
    </r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</si>
</sst>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;\-#,##0"/>
    <numFmt numFmtId="165" formatCode="d\-mmm;@"/>
    <numFmt numFmtId="166" formatCode="m/d/yyyy;@"/>
    <numFmt numFmtId="167" formatCode="#,##0\ \ \ ;\-#,##0"/>
    <numFmt numFmtId="168" formatCode="_-* #,##0.0\ _k_n_-;\-* #,##0.0\ _k_n_-;_-* &quot;-&quot;??\ _k_n_-;_-@_-"/>
    <numFmt numFmtId="169" formatCode="_-* #,##0\ _k_n_-;\-* #,##0\ _k_n_-;_-* &quot;-&quot;??\ _k_n_-;_-@_-"/>
    <numFmt numFmtId="170" formatCode="#,##0_ ;\-#,##0\ "/>
    <numFmt numFmtId="171" formatCode="0.000"/>
  </numFmts>
  <fonts count="63">
    <font>
      <sz val="10"/>
      <color rgb="FF00000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Arial"/>
      <family val="2"/>
    </font>
    <font>
      <b/>
      <u val="single"/>
      <sz val="20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u val="single"/>
      <sz val="10"/>
      <color indexed="8"/>
      <name val="Arial"/>
      <family val="2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u val="single"/>
      <sz val="10"/>
      <color rgb="FF000000"/>
      <name val="Arial"/>
      <family val="2"/>
    </font>
    <font>
      <b/>
      <sz val="20"/>
      <color rgb="FF000000"/>
      <name val="Times New Roman"/>
      <family val="1"/>
    </font>
    <font>
      <sz val="2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55" fillId="0" borderId="0" xfId="0" applyFont="1" applyBorder="1" applyAlignment="1">
      <alignment/>
    </xf>
    <xf numFmtId="43" fontId="55" fillId="33" borderId="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43" fontId="2" fillId="0" borderId="0" xfId="59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43" fontId="0" fillId="0" borderId="0" xfId="59" applyFont="1" applyAlignment="1">
      <alignment wrapText="1"/>
    </xf>
    <xf numFmtId="0" fontId="5" fillId="33" borderId="0" xfId="0" applyFont="1" applyFill="1" applyBorder="1" applyAlignment="1">
      <alignment/>
    </xf>
    <xf numFmtId="43" fontId="6" fillId="33" borderId="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43" fontId="8" fillId="33" borderId="10" xfId="0" applyNumberFormat="1" applyFont="1" applyFill="1" applyBorder="1" applyAlignment="1">
      <alignment horizontal="center" vertical="center" wrapText="1"/>
    </xf>
    <xf numFmtId="43" fontId="8" fillId="33" borderId="10" xfId="59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3" fontId="7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43" fontId="8" fillId="33" borderId="10" xfId="0" applyNumberFormat="1" applyFont="1" applyFill="1" applyBorder="1" applyAlignment="1">
      <alignment horizontal="center" vertical="center"/>
    </xf>
    <xf numFmtId="43" fontId="8" fillId="33" borderId="10" xfId="0" applyNumberFormat="1" applyFont="1" applyFill="1" applyBorder="1" applyAlignment="1">
      <alignment/>
    </xf>
    <xf numFmtId="0" fontId="6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43" fontId="7" fillId="33" borderId="10" xfId="0" applyNumberFormat="1" applyFont="1" applyFill="1" applyBorder="1" applyAlignment="1">
      <alignment horizontal="center" vertical="center"/>
    </xf>
    <xf numFmtId="43" fontId="9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4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56" fillId="33" borderId="10" xfId="0" applyFont="1" applyFill="1" applyBorder="1" applyAlignment="1">
      <alignment horizontal="center" vertical="center" wrapText="1"/>
    </xf>
    <xf numFmtId="43" fontId="56" fillId="33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43" fontId="57" fillId="33" borderId="10" xfId="59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43" fontId="57" fillId="33" borderId="10" xfId="0" applyNumberFormat="1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 wrapText="1"/>
    </xf>
    <xf numFmtId="43" fontId="57" fillId="33" borderId="0" xfId="0" applyNumberFormat="1" applyFont="1" applyFill="1" applyBorder="1" applyAlignment="1">
      <alignment horizontal="center" vertical="center"/>
    </xf>
    <xf numFmtId="43" fontId="57" fillId="33" borderId="0" xfId="59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43" fontId="7" fillId="33" borderId="10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43" fontId="8" fillId="33" borderId="11" xfId="0" applyNumberFormat="1" applyFont="1" applyFill="1" applyBorder="1" applyAlignment="1">
      <alignment horizontal="left" vertical="center" wrapText="1"/>
    </xf>
    <xf numFmtId="43" fontId="2" fillId="0" borderId="10" xfId="59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43" fontId="7" fillId="33" borderId="0" xfId="0" applyNumberFormat="1" applyFont="1" applyFill="1" applyBorder="1" applyAlignment="1">
      <alignment horizontal="center" vertical="center"/>
    </xf>
    <xf numFmtId="43" fontId="9" fillId="0" borderId="10" xfId="59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58" fillId="33" borderId="10" xfId="0" applyFont="1" applyFill="1" applyBorder="1" applyAlignment="1">
      <alignment horizontal="center" vertical="center" wrapText="1"/>
    </xf>
    <xf numFmtId="43" fontId="56" fillId="33" borderId="10" xfId="0" applyNumberFormat="1" applyFont="1" applyFill="1" applyBorder="1" applyAlignment="1">
      <alignment horizontal="center" vertical="center"/>
    </xf>
    <xf numFmtId="43" fontId="56" fillId="33" borderId="10" xfId="59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43" fontId="0" fillId="0" borderId="0" xfId="59" applyFont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43" fontId="0" fillId="0" borderId="0" xfId="59" applyFont="1" applyAlignment="1">
      <alignment wrapText="1"/>
    </xf>
    <xf numFmtId="43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43" fontId="0" fillId="0" borderId="0" xfId="59" applyFont="1" applyBorder="1" applyAlignment="1">
      <alignment wrapText="1"/>
    </xf>
    <xf numFmtId="43" fontId="0" fillId="0" borderId="0" xfId="59" applyFont="1" applyBorder="1" applyAlignment="1">
      <alignment wrapText="1"/>
    </xf>
    <xf numFmtId="43" fontId="0" fillId="0" borderId="0" xfId="0" applyNumberFormat="1" applyBorder="1" applyAlignment="1">
      <alignment wrapText="1"/>
    </xf>
    <xf numFmtId="0" fontId="0" fillId="33" borderId="0" xfId="0" applyFill="1" applyBorder="1" applyAlignment="1">
      <alignment wrapText="1"/>
    </xf>
    <xf numFmtId="43" fontId="0" fillId="33" borderId="0" xfId="0" applyNumberFormat="1" applyFill="1" applyBorder="1" applyAlignment="1">
      <alignment wrapText="1"/>
    </xf>
    <xf numFmtId="43" fontId="0" fillId="0" borderId="12" xfId="59" applyFont="1" applyBorder="1" applyAlignment="1">
      <alignment wrapText="1"/>
    </xf>
    <xf numFmtId="0" fontId="0" fillId="0" borderId="12" xfId="0" applyBorder="1" applyAlignment="1">
      <alignment wrapText="1"/>
    </xf>
    <xf numFmtId="43" fontId="0" fillId="0" borderId="12" xfId="0" applyNumberFormat="1" applyBorder="1" applyAlignment="1">
      <alignment wrapText="1"/>
    </xf>
    <xf numFmtId="0" fontId="59" fillId="33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3" fontId="6" fillId="3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7">
      <selection activeCell="E22" sqref="E22"/>
    </sheetView>
  </sheetViews>
  <sheetFormatPr defaultColWidth="9.140625" defaultRowHeight="12.75"/>
  <cols>
    <col min="2" max="2" width="20.57421875" style="10" customWidth="1"/>
    <col min="4" max="4" width="13.421875" style="0" customWidth="1"/>
    <col min="5" max="5" width="21.421875" style="0" customWidth="1"/>
    <col min="6" max="6" width="19.7109375" style="0" customWidth="1"/>
  </cols>
  <sheetData>
    <row r="1" spans="1:5" ht="25.5">
      <c r="A1" s="32" t="s">
        <v>108</v>
      </c>
      <c r="C1" s="6"/>
      <c r="D1" s="6"/>
      <c r="E1" s="4"/>
    </row>
    <row r="2" spans="2:5" ht="15.75">
      <c r="B2" s="7"/>
      <c r="C2" s="6"/>
      <c r="D2" s="6"/>
      <c r="E2" s="4"/>
    </row>
    <row r="3" spans="2:5" ht="25.5">
      <c r="B3" s="85" t="s">
        <v>59</v>
      </c>
      <c r="C3" s="86"/>
      <c r="D3" s="86"/>
      <c r="E3" s="86"/>
    </row>
    <row r="4" spans="1:5" ht="15.75">
      <c r="A4" s="62">
        <v>231</v>
      </c>
      <c r="B4" s="87" t="s">
        <v>60</v>
      </c>
      <c r="C4" s="88"/>
      <c r="D4" s="88"/>
      <c r="E4" s="49">
        <v>1241641.7</v>
      </c>
    </row>
    <row r="5" spans="1:6" ht="15.75">
      <c r="A5" s="62">
        <v>232</v>
      </c>
      <c r="B5" s="87" t="s">
        <v>61</v>
      </c>
      <c r="C5" s="88"/>
      <c r="D5" s="88"/>
      <c r="E5" s="49">
        <v>161244</v>
      </c>
      <c r="F5" s="33"/>
    </row>
    <row r="6" spans="1:5" ht="15.75">
      <c r="A6" s="62">
        <v>234</v>
      </c>
      <c r="B6" s="87" t="s">
        <v>62</v>
      </c>
      <c r="C6" s="88"/>
      <c r="D6" s="88"/>
      <c r="E6" s="49">
        <v>84.38</v>
      </c>
    </row>
    <row r="7" spans="1:5" ht="33" customHeight="1">
      <c r="A7" s="60">
        <v>239</v>
      </c>
      <c r="B7" s="76" t="s">
        <v>103</v>
      </c>
      <c r="C7" s="77"/>
      <c r="D7" s="77"/>
      <c r="E7" s="49">
        <v>68043.16</v>
      </c>
    </row>
    <row r="8" spans="1:5" ht="36" customHeight="1">
      <c r="A8" s="60">
        <v>242</v>
      </c>
      <c r="B8" s="76" t="s">
        <v>63</v>
      </c>
      <c r="C8" s="77"/>
      <c r="D8" s="77"/>
      <c r="E8" s="49">
        <v>1049.42</v>
      </c>
    </row>
    <row r="9" spans="1:6" ht="25.5" customHeight="1">
      <c r="A9" s="63"/>
      <c r="B9" s="78" t="s">
        <v>69</v>
      </c>
      <c r="C9" s="79"/>
      <c r="D9" s="79"/>
      <c r="E9" s="49">
        <f>SUM(E4:E8)</f>
        <v>1472062.6599999997</v>
      </c>
      <c r="F9" s="33"/>
    </row>
    <row r="10" spans="2:5" ht="15.75">
      <c r="B10" s="9"/>
      <c r="C10" s="6"/>
      <c r="D10" s="6"/>
      <c r="E10" s="5"/>
    </row>
    <row r="11" spans="1:5" ht="42" customHeight="1">
      <c r="A11" s="32" t="s">
        <v>109</v>
      </c>
      <c r="B11" s="9"/>
      <c r="C11" s="6"/>
      <c r="D11" s="6"/>
      <c r="E11" s="5"/>
    </row>
    <row r="12" spans="2:5" ht="39.75" customHeight="1">
      <c r="B12" s="9"/>
      <c r="C12" s="6"/>
      <c r="D12" s="6"/>
      <c r="E12" s="5"/>
    </row>
    <row r="13" spans="1:5" s="26" customFormat="1" ht="15.75">
      <c r="A13" s="63">
        <v>12211</v>
      </c>
      <c r="B13" s="80" t="s">
        <v>77</v>
      </c>
      <c r="C13" s="81"/>
      <c r="D13" s="81"/>
      <c r="E13" s="49">
        <v>29200</v>
      </c>
    </row>
    <row r="14" spans="1:5" s="26" customFormat="1" ht="36.75" customHeight="1">
      <c r="A14" s="63">
        <v>129</v>
      </c>
      <c r="B14" s="80" t="s">
        <v>102</v>
      </c>
      <c r="C14" s="81"/>
      <c r="D14" s="81"/>
      <c r="E14" s="49">
        <v>68043.16</v>
      </c>
    </row>
    <row r="15" spans="2:5" s="26" customFormat="1" ht="24" customHeight="1">
      <c r="B15" s="9"/>
      <c r="C15" s="8"/>
      <c r="D15" s="8"/>
      <c r="E15" s="5"/>
    </row>
    <row r="16" spans="1:6" ht="36" customHeight="1">
      <c r="A16" s="61">
        <v>1661510</v>
      </c>
      <c r="B16" s="80" t="s">
        <v>64</v>
      </c>
      <c r="C16" s="81"/>
      <c r="D16" s="81"/>
      <c r="E16" s="49">
        <v>19265.44</v>
      </c>
      <c r="F16" s="1"/>
    </row>
    <row r="17" spans="1:6" ht="15.75">
      <c r="A17" s="61">
        <v>1661512</v>
      </c>
      <c r="B17" s="80" t="s">
        <v>65</v>
      </c>
      <c r="C17" s="81"/>
      <c r="D17" s="81"/>
      <c r="E17" s="49">
        <v>30150</v>
      </c>
      <c r="F17" s="1"/>
    </row>
    <row r="18" spans="1:6" s="26" customFormat="1" ht="15.75">
      <c r="A18" s="61">
        <v>1661513</v>
      </c>
      <c r="B18" s="80" t="s">
        <v>66</v>
      </c>
      <c r="C18" s="81"/>
      <c r="D18" s="81"/>
      <c r="E18" s="49">
        <v>33850</v>
      </c>
      <c r="F18" s="1"/>
    </row>
    <row r="19" spans="1:6" s="26" customFormat="1" ht="15.75">
      <c r="A19" s="61">
        <v>1661514</v>
      </c>
      <c r="B19" s="80" t="s">
        <v>78</v>
      </c>
      <c r="C19" s="81"/>
      <c r="D19" s="81"/>
      <c r="E19" s="49">
        <v>62397.79</v>
      </c>
      <c r="F19" s="1"/>
    </row>
    <row r="20" spans="1:6" ht="32.25" customHeight="1">
      <c r="A20" s="61">
        <v>1661519</v>
      </c>
      <c r="B20" s="80" t="s">
        <v>68</v>
      </c>
      <c r="C20" s="81"/>
      <c r="D20" s="81"/>
      <c r="E20" s="49">
        <v>4000</v>
      </c>
      <c r="F20" s="1"/>
    </row>
    <row r="21" spans="1:6" s="54" customFormat="1" ht="32.25" customHeight="1">
      <c r="A21" s="61">
        <v>1661516</v>
      </c>
      <c r="B21" s="78" t="s">
        <v>110</v>
      </c>
      <c r="C21" s="79"/>
      <c r="D21" s="79"/>
      <c r="E21" s="49">
        <v>1000</v>
      </c>
      <c r="F21" s="1"/>
    </row>
    <row r="22" spans="1:6" ht="33" customHeight="1">
      <c r="A22" s="61">
        <v>1661518</v>
      </c>
      <c r="B22" s="89" t="s">
        <v>67</v>
      </c>
      <c r="C22" s="90"/>
      <c r="D22" s="90"/>
      <c r="E22" s="49">
        <v>2219.5</v>
      </c>
      <c r="F22" s="1"/>
    </row>
    <row r="23" spans="1:6" ht="33.75" customHeight="1">
      <c r="A23" s="82" t="s">
        <v>120</v>
      </c>
      <c r="B23" s="83"/>
      <c r="C23" s="83"/>
      <c r="D23" s="83"/>
      <c r="E23" s="52">
        <f>SUM(E16:E22)</f>
        <v>152882.73</v>
      </c>
      <c r="F23" s="1"/>
    </row>
    <row r="24" spans="2:5" ht="15.75">
      <c r="B24" s="9"/>
      <c r="C24" s="6"/>
      <c r="D24" s="6"/>
      <c r="E24" s="5"/>
    </row>
    <row r="27" spans="1:5" ht="12.75">
      <c r="A27" s="84" t="s">
        <v>121</v>
      </c>
      <c r="B27" s="84"/>
      <c r="C27" s="84"/>
      <c r="D27" s="84"/>
      <c r="E27" s="84"/>
    </row>
    <row r="30" ht="24.75" customHeight="1"/>
    <row r="31" ht="33.75" customHeight="1"/>
    <row r="32" ht="37.5" customHeight="1"/>
  </sheetData>
  <sheetProtection/>
  <mergeCells count="18">
    <mergeCell ref="B19:D19"/>
    <mergeCell ref="B21:D21"/>
    <mergeCell ref="B3:E3"/>
    <mergeCell ref="B4:D4"/>
    <mergeCell ref="B5:D5"/>
    <mergeCell ref="B6:D6"/>
    <mergeCell ref="B8:D8"/>
    <mergeCell ref="B13:D13"/>
    <mergeCell ref="B7:D7"/>
    <mergeCell ref="B9:D9"/>
    <mergeCell ref="B14:D14"/>
    <mergeCell ref="B18:D18"/>
    <mergeCell ref="A23:D23"/>
    <mergeCell ref="A27:E27"/>
    <mergeCell ref="B22:D22"/>
    <mergeCell ref="B20:D20"/>
    <mergeCell ref="B16:D16"/>
    <mergeCell ref="B17:D17"/>
  </mergeCells>
  <printOptions/>
  <pageMargins left="0.7" right="0.7" top="1.55" bottom="0.3" header="0.68" footer="0.16"/>
  <pageSetup horizontalDpi="600" verticalDpi="600" orientation="portrait" paperSize="9" r:id="rId1"/>
  <headerFooter>
    <oddHeader>&amp;LINDUSTRIJSKO-OBRTNIČKA ŠKOLA
SLAVONSKI BROD, EUGENA KUMIČIĆA 55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6">
      <selection activeCell="D3" sqref="D3"/>
    </sheetView>
  </sheetViews>
  <sheetFormatPr defaultColWidth="9.140625" defaultRowHeight="12.75"/>
  <cols>
    <col min="1" max="1" width="32.57421875" style="0" customWidth="1"/>
    <col min="2" max="2" width="20.28125" style="0" customWidth="1"/>
    <col min="3" max="3" width="24.57421875" style="0" customWidth="1"/>
    <col min="4" max="4" width="14.140625" style="0" customWidth="1"/>
    <col min="7" max="7" width="16.140625" style="0" customWidth="1"/>
  </cols>
  <sheetData>
    <row r="1" spans="1:4" ht="29.25" customHeight="1">
      <c r="A1" s="91" t="s">
        <v>111</v>
      </c>
      <c r="B1" s="92"/>
      <c r="C1" s="92"/>
      <c r="D1" s="92"/>
    </row>
    <row r="2" spans="1:4" ht="12.75">
      <c r="A2" s="2"/>
      <c r="B2" s="3"/>
      <c r="C2" s="3"/>
      <c r="D2" s="2"/>
    </row>
    <row r="3" spans="1:4" ht="38.25" customHeight="1">
      <c r="A3" s="36" t="s">
        <v>0</v>
      </c>
      <c r="B3" s="37" t="s">
        <v>92</v>
      </c>
      <c r="C3" s="37" t="s">
        <v>98</v>
      </c>
      <c r="D3" s="36" t="s">
        <v>107</v>
      </c>
    </row>
    <row r="4" spans="1:7" ht="43.5" customHeight="1">
      <c r="A4" s="38" t="s">
        <v>47</v>
      </c>
      <c r="B4" s="37">
        <f>SUM(B5:B9)</f>
        <v>694569.4500000001</v>
      </c>
      <c r="C4" s="37">
        <f>SUM(C5:C9)</f>
        <v>636639.13</v>
      </c>
      <c r="D4" s="39">
        <f aca="true" t="shared" si="0" ref="D4:D9">+C4/B4*100</f>
        <v>91.65953527037503</v>
      </c>
      <c r="G4" s="68"/>
    </row>
    <row r="5" spans="1:7" ht="56.25" customHeight="1">
      <c r="A5" s="40" t="s">
        <v>1</v>
      </c>
      <c r="B5" s="41">
        <f>67688.57+1250</f>
        <v>68938.57</v>
      </c>
      <c r="C5" s="41">
        <f>72402.8+7435+7824</f>
        <v>87661.8</v>
      </c>
      <c r="D5" s="39">
        <f t="shared" si="0"/>
        <v>127.15929558736133</v>
      </c>
      <c r="G5" s="68"/>
    </row>
    <row r="6" spans="1:7" ht="30">
      <c r="A6" s="40" t="s">
        <v>2</v>
      </c>
      <c r="B6" s="41">
        <v>34802</v>
      </c>
      <c r="C6" s="41">
        <v>37215.87</v>
      </c>
      <c r="D6" s="39">
        <f t="shared" si="0"/>
        <v>106.9360094247457</v>
      </c>
      <c r="G6" s="68"/>
    </row>
    <row r="7" spans="1:7" ht="30">
      <c r="A7" s="40" t="s">
        <v>3</v>
      </c>
      <c r="B7" s="41">
        <f>20500+125050+93000+27000+34580+59550+86025+97500+16000</f>
        <v>559205</v>
      </c>
      <c r="C7" s="41">
        <f>76175+100330+109000+5000+10850+54840+67282.21+42750+10000</f>
        <v>476227.21</v>
      </c>
      <c r="D7" s="39">
        <f t="shared" si="0"/>
        <v>85.16147208984182</v>
      </c>
      <c r="G7" s="68"/>
    </row>
    <row r="8" spans="1:7" ht="60">
      <c r="A8" s="40" t="s">
        <v>46</v>
      </c>
      <c r="B8" s="41">
        <v>4511</v>
      </c>
      <c r="C8" s="41">
        <v>5900</v>
      </c>
      <c r="D8" s="39">
        <f t="shared" si="0"/>
        <v>130.79139880292618</v>
      </c>
      <c r="G8" s="1"/>
    </row>
    <row r="9" spans="1:4" ht="23.25" customHeight="1">
      <c r="A9" s="40" t="s">
        <v>4</v>
      </c>
      <c r="B9" s="41">
        <f>7220+19892.88</f>
        <v>27112.88</v>
      </c>
      <c r="C9" s="41">
        <f>5000+7200+17434.25</f>
        <v>29634.25</v>
      </c>
      <c r="D9" s="39">
        <f t="shared" si="0"/>
        <v>109.2995284897805</v>
      </c>
    </row>
    <row r="10" spans="1:4" s="1" customFormat="1" ht="15">
      <c r="A10" s="42"/>
      <c r="B10" s="43"/>
      <c r="C10" s="43"/>
      <c r="D10" s="44"/>
    </row>
    <row r="11" spans="1:4" s="1" customFormat="1" ht="33.75" customHeight="1">
      <c r="A11" s="75" t="s">
        <v>51</v>
      </c>
      <c r="B11" s="43"/>
      <c r="C11" s="43"/>
      <c r="D11" s="44"/>
    </row>
    <row r="12" spans="1:4" ht="34.5" customHeight="1">
      <c r="A12" s="40" t="s">
        <v>79</v>
      </c>
      <c r="B12" s="41">
        <v>13043959.17</v>
      </c>
      <c r="C12" s="41">
        <v>13626959.36</v>
      </c>
      <c r="D12" s="39">
        <f aca="true" t="shared" si="1" ref="D12:D21">+C12/B12*100</f>
        <v>104.46950333408624</v>
      </c>
    </row>
    <row r="13" spans="1:4" ht="33.75" customHeight="1">
      <c r="A13" s="40" t="s">
        <v>99</v>
      </c>
      <c r="B13" s="41">
        <v>916866.69</v>
      </c>
      <c r="C13" s="41">
        <v>361485.56</v>
      </c>
      <c r="D13" s="39">
        <f>+C13/B13*100</f>
        <v>39.426185283271664</v>
      </c>
    </row>
    <row r="14" spans="1:4" s="54" customFormat="1" ht="24.75" customHeight="1">
      <c r="A14" s="40" t="s">
        <v>101</v>
      </c>
      <c r="B14" s="41">
        <v>6000</v>
      </c>
      <c r="C14" s="41">
        <v>19301</v>
      </c>
      <c r="D14" s="39">
        <f>+C14/B14*100</f>
        <v>321.68333333333334</v>
      </c>
    </row>
    <row r="15" spans="1:4" ht="40.5" customHeight="1">
      <c r="A15" s="40" t="s">
        <v>100</v>
      </c>
      <c r="B15" s="41">
        <v>62471.29</v>
      </c>
      <c r="C15" s="41">
        <v>77517.79</v>
      </c>
      <c r="D15" s="39">
        <f>+C15/B15*100</f>
        <v>124.0854638986965</v>
      </c>
    </row>
    <row r="16" spans="1:4" ht="54" customHeight="1">
      <c r="A16" s="55" t="s">
        <v>80</v>
      </c>
      <c r="B16" s="41">
        <v>1144425.54</v>
      </c>
      <c r="C16" s="41">
        <v>1346985.03</v>
      </c>
      <c r="D16" s="39">
        <f t="shared" si="1"/>
        <v>117.69966528359721</v>
      </c>
    </row>
    <row r="17" spans="1:4" s="54" customFormat="1" ht="54" customHeight="1">
      <c r="A17" s="40" t="s">
        <v>112</v>
      </c>
      <c r="B17" s="41">
        <v>0</v>
      </c>
      <c r="C17" s="41">
        <v>296734.4</v>
      </c>
      <c r="D17" s="39"/>
    </row>
    <row r="18" spans="1:4" ht="39" customHeight="1">
      <c r="A18" s="40" t="s">
        <v>113</v>
      </c>
      <c r="B18" s="41">
        <v>423259.78</v>
      </c>
      <c r="C18" s="41">
        <v>628401.89</v>
      </c>
      <c r="D18" s="39">
        <f t="shared" si="1"/>
        <v>148.46718722010394</v>
      </c>
    </row>
    <row r="19" spans="1:4" s="54" customFormat="1" ht="36.75" customHeight="1">
      <c r="A19" s="40" t="s">
        <v>114</v>
      </c>
      <c r="B19" s="41">
        <v>100</v>
      </c>
      <c r="C19" s="41">
        <v>16000</v>
      </c>
      <c r="D19" s="39"/>
    </row>
    <row r="20" spans="1:4" ht="35.25" customHeight="1">
      <c r="A20" s="36" t="s">
        <v>52</v>
      </c>
      <c r="B20" s="56">
        <f>SUM(B12:B18)</f>
        <v>15596982.469999997</v>
      </c>
      <c r="C20" s="56">
        <f>SUM(C12:C19)</f>
        <v>16373385.03</v>
      </c>
      <c r="D20" s="57">
        <f t="shared" si="1"/>
        <v>104.97790236985503</v>
      </c>
    </row>
    <row r="21" spans="1:4" ht="30.75" customHeight="1">
      <c r="A21" s="45" t="s">
        <v>58</v>
      </c>
      <c r="B21" s="41">
        <f>+B4+B20</f>
        <v>16291551.919999996</v>
      </c>
      <c r="C21" s="41">
        <f>+C4+C20</f>
        <v>17010024.16</v>
      </c>
      <c r="D21" s="39">
        <f t="shared" si="1"/>
        <v>104.41009084664294</v>
      </c>
    </row>
    <row r="24" spans="1:2" ht="12.75">
      <c r="A24" s="54" t="s">
        <v>116</v>
      </c>
      <c r="B24" s="64">
        <v>17010024.16</v>
      </c>
    </row>
    <row r="26" spans="1:2" ht="12.75">
      <c r="A26" t="s">
        <v>117</v>
      </c>
      <c r="B26" s="64">
        <v>16897793.62</v>
      </c>
    </row>
    <row r="27" spans="1:2" ht="25.5">
      <c r="A27" s="73" t="s">
        <v>118</v>
      </c>
      <c r="B27" s="72">
        <v>47313.18</v>
      </c>
    </row>
    <row r="28" spans="1:2" ht="12.75">
      <c r="A28" t="s">
        <v>71</v>
      </c>
      <c r="B28" s="64">
        <f>SUM(B26:B27)</f>
        <v>16945106.8</v>
      </c>
    </row>
    <row r="29" ht="12.75">
      <c r="B29" s="64"/>
    </row>
    <row r="30" spans="1:2" ht="12.75">
      <c r="A30" t="s">
        <v>116</v>
      </c>
      <c r="B30" s="64">
        <v>17010024.16</v>
      </c>
    </row>
    <row r="31" spans="1:2" ht="12.75">
      <c r="A31" s="73" t="s">
        <v>71</v>
      </c>
      <c r="B31" s="74">
        <v>-16945106.8</v>
      </c>
    </row>
    <row r="32" spans="1:2" ht="12.75">
      <c r="A32" t="s">
        <v>119</v>
      </c>
      <c r="B32" s="33">
        <f>SUM(B30:B31)</f>
        <v>64917.359999999404</v>
      </c>
    </row>
  </sheetData>
  <sheetProtection/>
  <mergeCells count="1">
    <mergeCell ref="A1:D1"/>
  </mergeCells>
  <printOptions/>
  <pageMargins left="0.64" right="0.31" top="0.91" bottom="0.41" header="0.42" footer="0.3"/>
  <pageSetup horizontalDpi="600" verticalDpi="600" orientation="portrait" paperSize="9" r:id="rId1"/>
  <headerFooter>
    <oddHeader>&amp;LINDUSTRIJSKO-OBRTNIČKA ŠKOLA
SLAVONSKI BROD, EUGENA KUMIČIĆA 55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92"/>
  <sheetViews>
    <sheetView workbookViewId="0" topLeftCell="A1">
      <selection activeCell="H5" sqref="H5"/>
    </sheetView>
  </sheetViews>
  <sheetFormatPr defaultColWidth="9.140625" defaultRowHeight="12.75"/>
  <cols>
    <col min="1" max="1" width="42.140625" style="22" customWidth="1"/>
    <col min="2" max="3" width="16.00390625" style="22" customWidth="1"/>
    <col min="4" max="4" width="14.8515625" style="22" customWidth="1"/>
    <col min="5" max="5" width="2.421875" style="0" customWidth="1"/>
    <col min="6" max="6" width="14.7109375" style="0" bestFit="1" customWidth="1"/>
    <col min="8" max="8" width="15.7109375" style="59" bestFit="1" customWidth="1"/>
    <col min="10" max="10" width="16.7109375" style="0" customWidth="1"/>
    <col min="11" max="11" width="13.140625" style="0" bestFit="1" customWidth="1"/>
    <col min="12" max="12" width="22.28125" style="0" customWidth="1"/>
  </cols>
  <sheetData>
    <row r="1" spans="1:4" ht="18">
      <c r="A1" s="93" t="s">
        <v>106</v>
      </c>
      <c r="B1" s="94"/>
      <c r="C1" s="94"/>
      <c r="D1" s="94"/>
    </row>
    <row r="2" spans="1:4" ht="27.75" customHeight="1">
      <c r="A2" s="11"/>
      <c r="B2" s="12"/>
      <c r="C2" s="97" t="s">
        <v>123</v>
      </c>
      <c r="D2" s="98"/>
    </row>
    <row r="3" spans="1:4" ht="25.5">
      <c r="A3" s="17" t="s">
        <v>50</v>
      </c>
      <c r="B3" s="17" t="s">
        <v>92</v>
      </c>
      <c r="C3" s="17" t="s">
        <v>98</v>
      </c>
      <c r="D3" s="16" t="s">
        <v>107</v>
      </c>
    </row>
    <row r="4" spans="1:5" ht="24" customHeight="1">
      <c r="A4" s="18" t="s">
        <v>115</v>
      </c>
      <c r="B4" s="17">
        <v>13739928.47</v>
      </c>
      <c r="C4" s="17">
        <v>14216514.32</v>
      </c>
      <c r="D4" s="15">
        <f>+C4/B4*100</f>
        <v>103.46861958590677</v>
      </c>
      <c r="E4" s="23"/>
    </row>
    <row r="5" spans="1:6" ht="28.5" customHeight="1">
      <c r="A5" s="18" t="s">
        <v>41</v>
      </c>
      <c r="B5" s="30">
        <f>+B6+B11+B30+B51+B52</f>
        <v>2213553.41</v>
      </c>
      <c r="C5" s="30">
        <f>+C6+C11+C30+C51+C52</f>
        <v>2639175.95</v>
      </c>
      <c r="D5" s="15">
        <f aca="true" t="shared" si="0" ref="D5:D67">+C5/B5*100</f>
        <v>119.22802215104447</v>
      </c>
      <c r="F5" s="64"/>
    </row>
    <row r="6" spans="1:14" s="58" customFormat="1" ht="12.75">
      <c r="A6" s="16" t="s">
        <v>81</v>
      </c>
      <c r="B6" s="17">
        <f>SUM(B7:B10)</f>
        <v>366590.08</v>
      </c>
      <c r="C6" s="17">
        <f>SUM(C7:C10)</f>
        <v>589286.64</v>
      </c>
      <c r="D6" s="15">
        <f t="shared" si="0"/>
        <v>160.74811407880975</v>
      </c>
      <c r="F6" s="65"/>
      <c r="G6" s="66"/>
      <c r="H6" s="67"/>
      <c r="I6" s="66"/>
      <c r="J6" s="66"/>
      <c r="K6" s="66"/>
      <c r="L6" s="66"/>
      <c r="M6" s="66"/>
      <c r="N6" s="66"/>
    </row>
    <row r="7" spans="1:14" s="25" customFormat="1" ht="15.75">
      <c r="A7" s="31" t="s">
        <v>82</v>
      </c>
      <c r="B7" s="14">
        <v>79856.57</v>
      </c>
      <c r="C7" s="14">
        <v>219441.82</v>
      </c>
      <c r="D7" s="15">
        <f t="shared" si="0"/>
        <v>274.7949479923818</v>
      </c>
      <c r="F7" s="68"/>
      <c r="G7" s="1"/>
      <c r="H7" s="67"/>
      <c r="I7" s="1"/>
      <c r="J7" s="1"/>
      <c r="K7" s="1"/>
      <c r="L7" s="1"/>
      <c r="M7" s="1"/>
      <c r="N7" s="1"/>
    </row>
    <row r="8" spans="1:14" ht="12.75">
      <c r="A8" s="13" t="s">
        <v>5</v>
      </c>
      <c r="B8" s="14">
        <v>277924.51</v>
      </c>
      <c r="C8" s="14">
        <v>363372.82</v>
      </c>
      <c r="D8" s="15">
        <f t="shared" si="0"/>
        <v>130.74515090446684</v>
      </c>
      <c r="F8" s="69"/>
      <c r="G8" s="1"/>
      <c r="H8" s="67"/>
      <c r="I8" s="1"/>
      <c r="J8" s="1"/>
      <c r="K8" s="1"/>
      <c r="L8" s="1"/>
      <c r="M8" s="1"/>
      <c r="N8" s="1"/>
    </row>
    <row r="9" spans="1:14" ht="22.5" customHeight="1">
      <c r="A9" s="13" t="s">
        <v>83</v>
      </c>
      <c r="B9" s="14">
        <v>6735</v>
      </c>
      <c r="C9" s="14">
        <v>4220</v>
      </c>
      <c r="D9" s="15">
        <f t="shared" si="0"/>
        <v>62.657757980697845</v>
      </c>
      <c r="F9" s="1"/>
      <c r="G9" s="1"/>
      <c r="H9" s="67"/>
      <c r="I9" s="1"/>
      <c r="J9" s="1"/>
      <c r="K9" s="1"/>
      <c r="L9" s="1"/>
      <c r="M9" s="1"/>
      <c r="N9" s="1"/>
    </row>
    <row r="10" spans="1:14" ht="24" customHeight="1">
      <c r="A10" s="13" t="s">
        <v>34</v>
      </c>
      <c r="B10" s="14">
        <v>2074</v>
      </c>
      <c r="C10" s="14">
        <v>2252</v>
      </c>
      <c r="D10" s="15">
        <f t="shared" si="0"/>
        <v>108.5824493731919</v>
      </c>
      <c r="F10" s="1"/>
      <c r="G10" s="1"/>
      <c r="H10" s="67"/>
      <c r="I10" s="1"/>
      <c r="J10" s="1"/>
      <c r="K10" s="1"/>
      <c r="L10" s="1"/>
      <c r="M10" s="1"/>
      <c r="N10" s="1"/>
    </row>
    <row r="11" spans="1:14" s="58" customFormat="1" ht="45.75" customHeight="1">
      <c r="A11" s="16" t="s">
        <v>84</v>
      </c>
      <c r="B11" s="17">
        <f>+B12+B20+B24+B27+B28</f>
        <v>566721.7400000001</v>
      </c>
      <c r="C11" s="17">
        <f>+C12+C20+C24+C27+C28</f>
        <v>641330.4200000002</v>
      </c>
      <c r="D11" s="15">
        <f t="shared" si="0"/>
        <v>113.16495816800676</v>
      </c>
      <c r="F11" s="66"/>
      <c r="G11" s="66"/>
      <c r="H11" s="67"/>
      <c r="I11" s="66"/>
      <c r="J11" s="66"/>
      <c r="K11" s="66"/>
      <c r="L11" s="66"/>
      <c r="M11" s="66"/>
      <c r="N11" s="66"/>
    </row>
    <row r="12" spans="1:14" ht="45.75" customHeight="1">
      <c r="A12" s="16" t="s">
        <v>57</v>
      </c>
      <c r="B12" s="17">
        <f>SUM(B13:B19)</f>
        <v>274691.45999999996</v>
      </c>
      <c r="C12" s="17">
        <f>SUM(C13:C19)</f>
        <v>314414.16000000003</v>
      </c>
      <c r="D12" s="15">
        <f t="shared" si="0"/>
        <v>114.46084272150291</v>
      </c>
      <c r="F12" s="70"/>
      <c r="G12" s="1"/>
      <c r="H12" s="67"/>
      <c r="I12" s="1"/>
      <c r="J12" s="1"/>
      <c r="K12" s="1"/>
      <c r="L12" s="68"/>
      <c r="M12" s="1"/>
      <c r="N12" s="1"/>
    </row>
    <row r="13" spans="1:14" ht="12.75">
      <c r="A13" s="13" t="s">
        <v>6</v>
      </c>
      <c r="B13" s="14">
        <v>34422.54</v>
      </c>
      <c r="C13" s="14">
        <v>37250.69</v>
      </c>
      <c r="D13" s="15">
        <f t="shared" si="0"/>
        <v>108.21598289957686</v>
      </c>
      <c r="F13" s="70"/>
      <c r="G13" s="1"/>
      <c r="H13" s="67"/>
      <c r="I13" s="1"/>
      <c r="J13" s="1"/>
      <c r="K13" s="1"/>
      <c r="L13" s="68"/>
      <c r="M13" s="1"/>
      <c r="N13" s="1"/>
    </row>
    <row r="14" spans="1:14" s="35" customFormat="1" ht="12.75">
      <c r="A14" s="13" t="s">
        <v>88</v>
      </c>
      <c r="B14" s="14">
        <v>22000.44</v>
      </c>
      <c r="C14" s="14">
        <v>22000.44</v>
      </c>
      <c r="D14" s="15">
        <f t="shared" si="0"/>
        <v>100</v>
      </c>
      <c r="F14" s="71"/>
      <c r="G14" s="1"/>
      <c r="H14" s="67"/>
      <c r="I14" s="1"/>
      <c r="J14" s="1"/>
      <c r="K14" s="1"/>
      <c r="L14" s="68"/>
      <c r="M14" s="1"/>
      <c r="N14" s="1"/>
    </row>
    <row r="15" spans="1:14" ht="12.75">
      <c r="A15" s="13" t="s">
        <v>7</v>
      </c>
      <c r="B15" s="14">
        <f>30737.76-22000.44</f>
        <v>8737.32</v>
      </c>
      <c r="C15" s="14">
        <v>14181.12</v>
      </c>
      <c r="D15" s="15">
        <f t="shared" si="0"/>
        <v>162.30514620043678</v>
      </c>
      <c r="F15" s="70"/>
      <c r="G15" s="1"/>
      <c r="H15" s="67"/>
      <c r="I15" s="1"/>
      <c r="J15" s="1"/>
      <c r="K15" s="1"/>
      <c r="L15" s="68"/>
      <c r="M15" s="1"/>
      <c r="N15" s="1"/>
    </row>
    <row r="16" spans="1:14" ht="12.75">
      <c r="A16" s="13" t="s">
        <v>9</v>
      </c>
      <c r="B16" s="14">
        <f>32682.35+2753.37</f>
        <v>35435.72</v>
      </c>
      <c r="C16" s="14">
        <f>33716.18+6390.4</f>
        <v>40106.58</v>
      </c>
      <c r="D16" s="15">
        <f t="shared" si="0"/>
        <v>113.18121940234317</v>
      </c>
      <c r="F16" s="70"/>
      <c r="G16" s="1"/>
      <c r="H16" s="67"/>
      <c r="I16" s="1"/>
      <c r="J16" s="1"/>
      <c r="K16" s="1"/>
      <c r="L16" s="68"/>
      <c r="M16" s="1"/>
      <c r="N16" s="1"/>
    </row>
    <row r="17" spans="1:14" s="53" customFormat="1" ht="12.75">
      <c r="A17" s="13" t="s">
        <v>91</v>
      </c>
      <c r="B17" s="14">
        <v>28416.34</v>
      </c>
      <c r="C17" s="14">
        <v>30791.27</v>
      </c>
      <c r="D17" s="15">
        <f t="shared" si="0"/>
        <v>108.357621002564</v>
      </c>
      <c r="F17" s="70"/>
      <c r="G17" s="1"/>
      <c r="H17" s="67"/>
      <c r="I17" s="1"/>
      <c r="J17" s="1"/>
      <c r="K17" s="1"/>
      <c r="L17" s="69"/>
      <c r="M17" s="1"/>
      <c r="N17" s="1"/>
    </row>
    <row r="18" spans="1:14" ht="25.5">
      <c r="A18" s="13" t="s">
        <v>10</v>
      </c>
      <c r="B18" s="14">
        <f>145679.1-22752.24</f>
        <v>122926.86</v>
      </c>
      <c r="C18" s="14">
        <f>108132.09+28532.48+1848.4</f>
        <v>138512.97</v>
      </c>
      <c r="D18" s="15">
        <f t="shared" si="0"/>
        <v>112.67917361592087</v>
      </c>
      <c r="F18" s="69"/>
      <c r="G18" s="1"/>
      <c r="H18" s="67"/>
      <c r="I18" s="1"/>
      <c r="J18" s="1"/>
      <c r="K18" s="1"/>
      <c r="L18" s="69"/>
      <c r="M18" s="1"/>
      <c r="N18" s="1"/>
    </row>
    <row r="19" spans="1:14" s="25" customFormat="1" ht="12.75">
      <c r="A19" s="13" t="s">
        <v>72</v>
      </c>
      <c r="B19" s="14">
        <v>22752.24</v>
      </c>
      <c r="C19" s="14">
        <v>31571.09</v>
      </c>
      <c r="D19" s="15">
        <f t="shared" si="0"/>
        <v>138.76035941955604</v>
      </c>
      <c r="F19" s="1"/>
      <c r="G19" s="1"/>
      <c r="H19" s="67"/>
      <c r="I19" s="1"/>
      <c r="J19" s="1"/>
      <c r="K19" s="1"/>
      <c r="L19" s="1"/>
      <c r="M19" s="1"/>
      <c r="N19" s="1"/>
    </row>
    <row r="20" spans="1:14" ht="24" customHeight="1">
      <c r="A20" s="16" t="s">
        <v>53</v>
      </c>
      <c r="B20" s="17">
        <f>SUM(B21:B23)</f>
        <v>246212.56</v>
      </c>
      <c r="C20" s="17">
        <f>SUM(C21:C23)</f>
        <v>299832.43</v>
      </c>
      <c r="D20" s="15">
        <f t="shared" si="0"/>
        <v>121.77787761924085</v>
      </c>
      <c r="F20" s="69"/>
      <c r="G20" s="1"/>
      <c r="H20" s="67"/>
      <c r="I20" s="1"/>
      <c r="J20" s="68"/>
      <c r="K20" s="1"/>
      <c r="L20" s="1"/>
      <c r="M20" s="1"/>
      <c r="N20" s="1"/>
    </row>
    <row r="21" spans="1:14" ht="12.75">
      <c r="A21" s="13" t="s">
        <v>11</v>
      </c>
      <c r="B21" s="14">
        <v>107136.83</v>
      </c>
      <c r="C21" s="14">
        <v>121898.4</v>
      </c>
      <c r="D21" s="15">
        <f t="shared" si="0"/>
        <v>113.7782404052836</v>
      </c>
      <c r="F21" s="1"/>
      <c r="G21" s="1"/>
      <c r="H21" s="67"/>
      <c r="I21" s="1"/>
      <c r="J21" s="68"/>
      <c r="K21" s="1"/>
      <c r="L21" s="1"/>
      <c r="M21" s="1"/>
      <c r="N21" s="1"/>
    </row>
    <row r="22" spans="1:14" ht="12.75">
      <c r="A22" s="13" t="s">
        <v>12</v>
      </c>
      <c r="B22" s="14">
        <v>99565.11</v>
      </c>
      <c r="C22" s="14">
        <v>133443.03</v>
      </c>
      <c r="D22" s="15">
        <f t="shared" si="0"/>
        <v>134.02589521570357</v>
      </c>
      <c r="F22" s="1"/>
      <c r="G22" s="1"/>
      <c r="H22" s="67"/>
      <c r="I22" s="1"/>
      <c r="J22" s="68"/>
      <c r="K22" s="68"/>
      <c r="L22" s="1"/>
      <c r="M22" s="1"/>
      <c r="N22" s="1"/>
    </row>
    <row r="23" spans="1:14" ht="12.75">
      <c r="A23" s="13" t="s">
        <v>35</v>
      </c>
      <c r="B23" s="14">
        <v>39510.62</v>
      </c>
      <c r="C23" s="14">
        <v>44491</v>
      </c>
      <c r="D23" s="15">
        <f t="shared" si="0"/>
        <v>112.6051679270029</v>
      </c>
      <c r="F23" s="1"/>
      <c r="G23" s="1"/>
      <c r="H23" s="67"/>
      <c r="I23" s="1"/>
      <c r="J23" s="69"/>
      <c r="K23" s="1"/>
      <c r="L23" s="1"/>
      <c r="M23" s="1"/>
      <c r="N23" s="1"/>
    </row>
    <row r="24" spans="1:14" ht="23.25" customHeight="1">
      <c r="A24" s="16" t="s">
        <v>54</v>
      </c>
      <c r="B24" s="17">
        <f>SUM(B25:B26)</f>
        <v>9655.369999999999</v>
      </c>
      <c r="C24" s="17">
        <f>SUM(C25:C26)</f>
        <v>7736.23</v>
      </c>
      <c r="D24" s="15">
        <f t="shared" si="0"/>
        <v>80.12359961347934</v>
      </c>
      <c r="F24" s="1"/>
      <c r="G24" s="1"/>
      <c r="H24" s="67"/>
      <c r="I24" s="1"/>
      <c r="J24" s="68"/>
      <c r="K24" s="1"/>
      <c r="L24" s="1"/>
      <c r="M24" s="1"/>
      <c r="N24" s="1"/>
    </row>
    <row r="25" spans="1:10" ht="25.5">
      <c r="A25" s="13" t="s">
        <v>13</v>
      </c>
      <c r="B25" s="14">
        <v>3939.06</v>
      </c>
      <c r="C25" s="14">
        <v>5064.28</v>
      </c>
      <c r="D25" s="15">
        <f t="shared" si="0"/>
        <v>128.56569841535796</v>
      </c>
      <c r="H25" s="59">
        <f>SUM(H23:H24)</f>
        <v>0</v>
      </c>
      <c r="J25" s="64">
        <f>SUM(J20:J24)</f>
        <v>0</v>
      </c>
    </row>
    <row r="26" spans="1:5" ht="25.5">
      <c r="A26" s="13" t="s">
        <v>14</v>
      </c>
      <c r="B26" s="14">
        <f>3716.31+2000</f>
        <v>5716.3099999999995</v>
      </c>
      <c r="C26" s="14">
        <v>2671.95</v>
      </c>
      <c r="D26" s="15">
        <f t="shared" si="0"/>
        <v>46.742566445836566</v>
      </c>
      <c r="E26" s="48"/>
    </row>
    <row r="27" spans="1:5" ht="18.75" customHeight="1">
      <c r="A27" s="16" t="s">
        <v>36</v>
      </c>
      <c r="B27" s="17">
        <v>26487.79</v>
      </c>
      <c r="C27" s="17">
        <v>13306.06</v>
      </c>
      <c r="D27" s="15">
        <f t="shared" si="0"/>
        <v>50.23469304158633</v>
      </c>
      <c r="E27" s="27"/>
    </row>
    <row r="28" spans="1:4" ht="19.5" customHeight="1">
      <c r="A28" s="16" t="s">
        <v>15</v>
      </c>
      <c r="B28" s="17">
        <v>9674.56</v>
      </c>
      <c r="C28" s="17">
        <v>6041.54</v>
      </c>
      <c r="D28" s="15">
        <f t="shared" si="0"/>
        <v>62.447697879800224</v>
      </c>
    </row>
    <row r="29" spans="1:8" s="47" customFormat="1" ht="25.5">
      <c r="A29" s="17" t="s">
        <v>50</v>
      </c>
      <c r="B29" s="17" t="s">
        <v>92</v>
      </c>
      <c r="C29" s="17" t="s">
        <v>98</v>
      </c>
      <c r="D29" s="16" t="s">
        <v>107</v>
      </c>
      <c r="H29" s="59"/>
    </row>
    <row r="30" spans="1:4" ht="33.75" customHeight="1">
      <c r="A30" s="18" t="s">
        <v>43</v>
      </c>
      <c r="B30" s="17">
        <f>SUM(B31:B50)</f>
        <v>756316.1</v>
      </c>
      <c r="C30" s="17">
        <f>SUM(C31:C50)</f>
        <v>838410.7100000001</v>
      </c>
      <c r="D30" s="15">
        <f t="shared" si="0"/>
        <v>110.8545368794873</v>
      </c>
    </row>
    <row r="31" spans="1:4" ht="12.75">
      <c r="A31" s="13" t="s">
        <v>16</v>
      </c>
      <c r="B31" s="14">
        <f>35906.17+2240.5+6264</f>
        <v>44410.67</v>
      </c>
      <c r="C31" s="14">
        <v>62907.39</v>
      </c>
      <c r="D31" s="15">
        <f t="shared" si="0"/>
        <v>141.64927032174924</v>
      </c>
    </row>
    <row r="32" spans="1:4" ht="12.75">
      <c r="A32" s="13" t="s">
        <v>55</v>
      </c>
      <c r="B32" s="14">
        <v>800</v>
      </c>
      <c r="C32" s="14">
        <v>8435.5</v>
      </c>
      <c r="D32" s="15">
        <f t="shared" si="0"/>
        <v>1054.4375</v>
      </c>
    </row>
    <row r="33" spans="1:4" ht="12.75">
      <c r="A33" s="13" t="s">
        <v>37</v>
      </c>
      <c r="B33" s="14">
        <v>31735.25</v>
      </c>
      <c r="C33" s="14">
        <v>44456.26</v>
      </c>
      <c r="D33" s="15">
        <f t="shared" si="0"/>
        <v>140.0847952986033</v>
      </c>
    </row>
    <row r="34" spans="1:6" ht="12.75">
      <c r="A34" s="13" t="s">
        <v>73</v>
      </c>
      <c r="B34" s="14"/>
      <c r="C34" s="14"/>
      <c r="D34" s="15" t="e">
        <f t="shared" si="0"/>
        <v>#DIV/0!</v>
      </c>
      <c r="F34" s="33"/>
    </row>
    <row r="35" spans="1:4" ht="12.75">
      <c r="A35" s="13" t="s">
        <v>17</v>
      </c>
      <c r="B35" s="14">
        <v>19498.3</v>
      </c>
      <c r="C35" s="14">
        <v>20586.1</v>
      </c>
      <c r="D35" s="15">
        <f t="shared" si="0"/>
        <v>105.57894790827918</v>
      </c>
    </row>
    <row r="36" spans="1:4" ht="12.75">
      <c r="A36" s="13" t="s">
        <v>18</v>
      </c>
      <c r="B36" s="14">
        <v>12816.96</v>
      </c>
      <c r="C36" s="14">
        <v>13285.71</v>
      </c>
      <c r="D36" s="15">
        <f t="shared" si="0"/>
        <v>103.65726350086135</v>
      </c>
    </row>
    <row r="37" spans="1:4" ht="12.75">
      <c r="A37" s="13" t="s">
        <v>85</v>
      </c>
      <c r="B37" s="14">
        <v>2162.5</v>
      </c>
      <c r="C37" s="14">
        <v>2625</v>
      </c>
      <c r="D37" s="15">
        <f t="shared" si="0"/>
        <v>121.38728323699422</v>
      </c>
    </row>
    <row r="38" spans="1:4" ht="12.75">
      <c r="A38" s="19" t="s">
        <v>19</v>
      </c>
      <c r="B38" s="14">
        <v>34343.4</v>
      </c>
      <c r="C38" s="14">
        <v>34343.4</v>
      </c>
      <c r="D38" s="15">
        <f t="shared" si="0"/>
        <v>100</v>
      </c>
    </row>
    <row r="39" spans="1:4" ht="12.75">
      <c r="A39" s="19"/>
      <c r="B39" s="14"/>
      <c r="C39" s="14"/>
      <c r="D39" s="15" t="e">
        <f t="shared" si="0"/>
        <v>#DIV/0!</v>
      </c>
    </row>
    <row r="40" spans="1:4" ht="12.75">
      <c r="A40" s="19" t="s">
        <v>48</v>
      </c>
      <c r="B40" s="14">
        <v>18395</v>
      </c>
      <c r="C40" s="14">
        <v>23140</v>
      </c>
      <c r="D40" s="15">
        <f t="shared" si="0"/>
        <v>125.79505300353358</v>
      </c>
    </row>
    <row r="41" spans="1:4" ht="12.75">
      <c r="A41" s="13" t="s">
        <v>20</v>
      </c>
      <c r="B41" s="14">
        <v>27990</v>
      </c>
      <c r="C41" s="14">
        <v>0</v>
      </c>
      <c r="D41" s="15">
        <f t="shared" si="0"/>
        <v>0</v>
      </c>
    </row>
    <row r="42" spans="1:4" ht="12.75">
      <c r="A42" s="13"/>
      <c r="B42" s="14"/>
      <c r="C42" s="14"/>
      <c r="D42" s="15"/>
    </row>
    <row r="43" spans="1:4" ht="12.75">
      <c r="A43" s="13" t="s">
        <v>33</v>
      </c>
      <c r="B43" s="14">
        <v>0</v>
      </c>
      <c r="C43" s="14"/>
      <c r="D43" s="15"/>
    </row>
    <row r="44" spans="1:8" s="53" customFormat="1" ht="12.75">
      <c r="A44" s="13" t="s">
        <v>94</v>
      </c>
      <c r="B44" s="14">
        <v>47500.05</v>
      </c>
      <c r="C44" s="14">
        <v>158559</v>
      </c>
      <c r="D44" s="15">
        <f t="shared" si="0"/>
        <v>333.8080696757161</v>
      </c>
      <c r="H44" s="59"/>
    </row>
    <row r="45" spans="1:6" ht="12.75">
      <c r="A45" s="16" t="s">
        <v>93</v>
      </c>
      <c r="B45" s="14">
        <v>477031.92</v>
      </c>
      <c r="C45" s="14">
        <v>434938.61</v>
      </c>
      <c r="D45" s="15">
        <f t="shared" si="0"/>
        <v>91.17599719532396</v>
      </c>
      <c r="F45" s="33"/>
    </row>
    <row r="46" spans="1:4" ht="12.75">
      <c r="A46" s="16"/>
      <c r="B46" s="14"/>
      <c r="C46" s="14"/>
      <c r="D46" s="15" t="e">
        <f t="shared" si="0"/>
        <v>#DIV/0!</v>
      </c>
    </row>
    <row r="47" spans="1:4" ht="12.75">
      <c r="A47" s="13" t="s">
        <v>21</v>
      </c>
      <c r="B47" s="14">
        <v>18932.95</v>
      </c>
      <c r="C47" s="14">
        <v>18448.02</v>
      </c>
      <c r="D47" s="15">
        <f t="shared" si="0"/>
        <v>97.43869814265605</v>
      </c>
    </row>
    <row r="48" spans="1:4" ht="12.75">
      <c r="A48" s="13" t="s">
        <v>86</v>
      </c>
      <c r="B48" s="14">
        <f>170.99+5297+1429.5</f>
        <v>6897.49</v>
      </c>
      <c r="C48" s="14">
        <v>2581.25</v>
      </c>
      <c r="D48" s="15">
        <f t="shared" si="0"/>
        <v>37.423033596279225</v>
      </c>
    </row>
    <row r="49" spans="1:4" ht="12.75">
      <c r="A49" s="13" t="s">
        <v>22</v>
      </c>
      <c r="B49" s="14">
        <v>11731.86</v>
      </c>
      <c r="C49" s="14">
        <v>11022.91</v>
      </c>
      <c r="D49" s="15">
        <f t="shared" si="0"/>
        <v>93.95705369822005</v>
      </c>
    </row>
    <row r="50" spans="1:4" ht="12.75">
      <c r="A50" s="13" t="s">
        <v>74</v>
      </c>
      <c r="B50" s="14">
        <v>2069.75</v>
      </c>
      <c r="C50" s="14">
        <v>3081.56</v>
      </c>
      <c r="D50" s="15">
        <f t="shared" si="0"/>
        <v>148.8856142046141</v>
      </c>
    </row>
    <row r="51" spans="1:6" ht="25.5">
      <c r="A51" s="16" t="s">
        <v>45</v>
      </c>
      <c r="B51" s="17">
        <v>1125</v>
      </c>
      <c r="C51" s="17">
        <v>265317</v>
      </c>
      <c r="D51" s="15">
        <f t="shared" si="0"/>
        <v>23583.733333333334</v>
      </c>
      <c r="F51" s="33"/>
    </row>
    <row r="52" spans="1:4" ht="25.5">
      <c r="A52" s="16" t="s">
        <v>42</v>
      </c>
      <c r="B52" s="17">
        <f>SUM(B53:B65)</f>
        <v>522800.49</v>
      </c>
      <c r="C52" s="17">
        <f>SUM(C53:C65)</f>
        <v>304831.18000000005</v>
      </c>
      <c r="D52" s="15">
        <f t="shared" si="0"/>
        <v>58.307363101362064</v>
      </c>
    </row>
    <row r="53" spans="1:4" ht="12.75">
      <c r="A53" s="13" t="s">
        <v>23</v>
      </c>
      <c r="B53" s="14">
        <v>15780.7</v>
      </c>
      <c r="C53" s="14">
        <f>11518.96</f>
        <v>11518.96</v>
      </c>
      <c r="D53" s="15">
        <f t="shared" si="0"/>
        <v>72.99397365135893</v>
      </c>
    </row>
    <row r="54" spans="1:4" ht="12.75">
      <c r="A54" s="13" t="s">
        <v>56</v>
      </c>
      <c r="B54" s="14">
        <v>5055.77</v>
      </c>
      <c r="C54" s="14">
        <v>9323.37</v>
      </c>
      <c r="D54" s="15">
        <f t="shared" si="0"/>
        <v>184.41048544534263</v>
      </c>
    </row>
    <row r="55" spans="1:4" ht="12.75">
      <c r="A55" s="13" t="s">
        <v>24</v>
      </c>
      <c r="B55" s="14">
        <v>556.22</v>
      </c>
      <c r="C55" s="14">
        <v>1155.34</v>
      </c>
      <c r="D55" s="15">
        <f t="shared" si="0"/>
        <v>207.71277552047746</v>
      </c>
    </row>
    <row r="56" spans="1:4" ht="18.75" customHeight="1">
      <c r="A56" s="13" t="s">
        <v>25</v>
      </c>
      <c r="B56" s="14">
        <v>53355.1</v>
      </c>
      <c r="C56" s="14">
        <v>75138.28</v>
      </c>
      <c r="D56" s="15">
        <f t="shared" si="0"/>
        <v>140.8268000622246</v>
      </c>
    </row>
    <row r="57" spans="1:4" ht="12.75">
      <c r="A57" s="13" t="s">
        <v>26</v>
      </c>
      <c r="B57" s="14">
        <v>550</v>
      </c>
      <c r="C57" s="14">
        <v>650</v>
      </c>
      <c r="D57" s="15">
        <f t="shared" si="0"/>
        <v>118.18181818181819</v>
      </c>
    </row>
    <row r="58" spans="1:8" s="53" customFormat="1" ht="12.75">
      <c r="A58" s="13" t="s">
        <v>95</v>
      </c>
      <c r="B58" s="14">
        <v>38775</v>
      </c>
      <c r="C58" s="14">
        <v>7500</v>
      </c>
      <c r="D58" s="15">
        <f t="shared" si="0"/>
        <v>19.342359767891683</v>
      </c>
      <c r="H58" s="59"/>
    </row>
    <row r="59" spans="1:4" ht="25.5">
      <c r="A59" s="13" t="s">
        <v>39</v>
      </c>
      <c r="B59" s="14">
        <v>30600</v>
      </c>
      <c r="C59" s="14">
        <v>33750</v>
      </c>
      <c r="D59" s="15">
        <f t="shared" si="0"/>
        <v>110.29411764705883</v>
      </c>
    </row>
    <row r="60" spans="1:8" s="53" customFormat="1" ht="12.75">
      <c r="A60" s="13" t="s">
        <v>96</v>
      </c>
      <c r="B60" s="14">
        <v>189453.11</v>
      </c>
      <c r="C60" s="14">
        <v>45015.59</v>
      </c>
      <c r="D60" s="15">
        <f t="shared" si="0"/>
        <v>23.760808149309344</v>
      </c>
      <c r="H60" s="59"/>
    </row>
    <row r="61" spans="1:4" ht="25.5">
      <c r="A61" s="13" t="s">
        <v>49</v>
      </c>
      <c r="B61" s="14">
        <v>1175</v>
      </c>
      <c r="C61" s="14">
        <v>750</v>
      </c>
      <c r="D61" s="15">
        <f t="shared" si="0"/>
        <v>63.829787234042556</v>
      </c>
    </row>
    <row r="62" spans="1:4" ht="12.75">
      <c r="A62" s="13" t="s">
        <v>27</v>
      </c>
      <c r="B62" s="14">
        <v>19050</v>
      </c>
      <c r="C62" s="14">
        <v>18750</v>
      </c>
      <c r="D62" s="15">
        <f t="shared" si="0"/>
        <v>98.4251968503937</v>
      </c>
    </row>
    <row r="63" spans="1:4" ht="12.75">
      <c r="A63" s="13" t="s">
        <v>8</v>
      </c>
      <c r="B63" s="14">
        <v>5920.51</v>
      </c>
      <c r="C63" s="14">
        <v>2194.38</v>
      </c>
      <c r="D63" s="15">
        <f t="shared" si="0"/>
        <v>37.06403671305344</v>
      </c>
    </row>
    <row r="64" spans="1:4" ht="12.75">
      <c r="A64" s="13" t="s">
        <v>44</v>
      </c>
      <c r="B64" s="14">
        <v>161529.08</v>
      </c>
      <c r="C64" s="14">
        <f>87625.44+7206.99+4252.83</f>
        <v>99085.26000000001</v>
      </c>
      <c r="D64" s="15">
        <f t="shared" si="0"/>
        <v>61.342056798689136</v>
      </c>
    </row>
    <row r="65" spans="1:8" s="34" customFormat="1" ht="12.75">
      <c r="A65" s="13" t="s">
        <v>87</v>
      </c>
      <c r="B65" s="14">
        <v>1000</v>
      </c>
      <c r="C65" s="14">
        <v>0</v>
      </c>
      <c r="D65" s="15">
        <f t="shared" si="0"/>
        <v>0</v>
      </c>
      <c r="H65" s="59"/>
    </row>
    <row r="66" spans="1:8" s="47" customFormat="1" ht="25.5">
      <c r="A66" s="17" t="s">
        <v>50</v>
      </c>
      <c r="B66" s="17" t="s">
        <v>92</v>
      </c>
      <c r="C66" s="17" t="s">
        <v>98</v>
      </c>
      <c r="D66" s="16" t="s">
        <v>107</v>
      </c>
      <c r="H66" s="59"/>
    </row>
    <row r="67" spans="1:4" ht="12.75">
      <c r="A67" s="16" t="s">
        <v>28</v>
      </c>
      <c r="B67" s="17">
        <f>SUM(B68:B69)</f>
        <v>141362</v>
      </c>
      <c r="C67" s="17">
        <f>SUM(C68:C69)</f>
        <v>42103.35</v>
      </c>
      <c r="D67" s="15">
        <f t="shared" si="0"/>
        <v>29.78406502454691</v>
      </c>
    </row>
    <row r="68" spans="1:8" s="54" customFormat="1" ht="12.75">
      <c r="A68" s="13" t="s">
        <v>97</v>
      </c>
      <c r="B68" s="14">
        <v>140207.58</v>
      </c>
      <c r="C68" s="14">
        <v>40837.57</v>
      </c>
      <c r="D68" s="15">
        <f aca="true" t="shared" si="1" ref="D68:D81">+C68/B68*100</f>
        <v>29.126506569758924</v>
      </c>
      <c r="H68" s="59"/>
    </row>
    <row r="69" spans="1:4" ht="25.5">
      <c r="A69" s="13" t="s">
        <v>29</v>
      </c>
      <c r="B69" s="20">
        <v>1154.42</v>
      </c>
      <c r="C69" s="20">
        <v>1265.78</v>
      </c>
      <c r="D69" s="15">
        <f t="shared" si="1"/>
        <v>109.64640252247881</v>
      </c>
    </row>
    <row r="70" spans="1:8" s="54" customFormat="1" ht="12.75">
      <c r="A70" s="16" t="s">
        <v>104</v>
      </c>
      <c r="B70" s="17">
        <v>28773.74</v>
      </c>
      <c r="C70" s="17">
        <v>0</v>
      </c>
      <c r="D70" s="15">
        <f t="shared" si="1"/>
        <v>0</v>
      </c>
      <c r="H70" s="59"/>
    </row>
    <row r="71" spans="1:4" ht="19.5" customHeight="1">
      <c r="A71" s="16" t="s">
        <v>90</v>
      </c>
      <c r="B71" s="29">
        <f>+B4+B5+B67+B70</f>
        <v>16123617.620000001</v>
      </c>
      <c r="C71" s="29">
        <f>+C4+C5+C67+C70</f>
        <v>16897793.62</v>
      </c>
      <c r="D71" s="15">
        <f t="shared" si="1"/>
        <v>104.80150310089033</v>
      </c>
    </row>
    <row r="72" spans="1:8" s="54" customFormat="1" ht="19.5" customHeight="1">
      <c r="A72" s="50"/>
      <c r="B72" s="51"/>
      <c r="C72" s="51"/>
      <c r="D72" s="15"/>
      <c r="H72" s="59"/>
    </row>
    <row r="73" spans="1:4" ht="25.5">
      <c r="A73" s="16" t="s">
        <v>30</v>
      </c>
      <c r="B73" s="46">
        <f>SUM(B74:B80)</f>
        <v>71933.26</v>
      </c>
      <c r="C73" s="46">
        <f>SUM(C74:C80)</f>
        <v>47313.18</v>
      </c>
      <c r="D73" s="15">
        <f t="shared" si="1"/>
        <v>65.773718583031</v>
      </c>
    </row>
    <row r="74" spans="1:4" ht="12.75">
      <c r="A74" s="13" t="s">
        <v>89</v>
      </c>
      <c r="B74" s="21">
        <v>38953.03</v>
      </c>
      <c r="C74" s="21">
        <f>8100+1759.45+1998.75</f>
        <v>11858.2</v>
      </c>
      <c r="D74" s="15">
        <f t="shared" si="1"/>
        <v>30.44230448825162</v>
      </c>
    </row>
    <row r="75" spans="1:8" s="25" customFormat="1" ht="12.75">
      <c r="A75" s="13" t="s">
        <v>75</v>
      </c>
      <c r="B75" s="21">
        <v>0</v>
      </c>
      <c r="C75" s="21"/>
      <c r="D75" s="15"/>
      <c r="H75" s="59"/>
    </row>
    <row r="76" spans="1:4" ht="12.75">
      <c r="A76" s="13" t="s">
        <v>40</v>
      </c>
      <c r="B76" s="21"/>
      <c r="C76" s="21"/>
      <c r="D76" s="15"/>
    </row>
    <row r="77" spans="1:8" s="25" customFormat="1" ht="12.75">
      <c r="A77" s="13" t="s">
        <v>76</v>
      </c>
      <c r="B77" s="21"/>
      <c r="C77" s="21">
        <f>5437.5+7832.5</f>
        <v>13270</v>
      </c>
      <c r="D77" s="15"/>
      <c r="H77" s="59"/>
    </row>
    <row r="78" spans="1:8" s="34" customFormat="1" ht="12.75">
      <c r="A78" s="13" t="s">
        <v>105</v>
      </c>
      <c r="B78" s="21">
        <v>100</v>
      </c>
      <c r="C78" s="21"/>
      <c r="D78" s="15">
        <f t="shared" si="1"/>
        <v>0</v>
      </c>
      <c r="H78" s="59"/>
    </row>
    <row r="79" spans="1:4" ht="12.75">
      <c r="A79" s="13" t="s">
        <v>31</v>
      </c>
      <c r="B79" s="21">
        <v>20414.86</v>
      </c>
      <c r="C79" s="21">
        <v>22184.98</v>
      </c>
      <c r="D79" s="15">
        <f t="shared" si="1"/>
        <v>108.67074278246336</v>
      </c>
    </row>
    <row r="80" spans="1:4" ht="12.75">
      <c r="A80" s="16" t="s">
        <v>38</v>
      </c>
      <c r="B80" s="21">
        <v>12465.37</v>
      </c>
      <c r="C80" s="21">
        <v>0</v>
      </c>
      <c r="D80" s="15">
        <f t="shared" si="1"/>
        <v>0</v>
      </c>
    </row>
    <row r="81" spans="1:4" ht="22.5" customHeight="1">
      <c r="A81" s="16" t="s">
        <v>32</v>
      </c>
      <c r="B81" s="17">
        <f>(+B71+B73)</f>
        <v>16195550.88</v>
      </c>
      <c r="C81" s="17">
        <f>(+C71+C73)</f>
        <v>16945106.8</v>
      </c>
      <c r="D81" s="15">
        <f t="shared" si="1"/>
        <v>104.6281594590625</v>
      </c>
    </row>
    <row r="86" ht="33" customHeight="1">
      <c r="A86" s="24" t="s">
        <v>70</v>
      </c>
    </row>
    <row r="87" spans="1:3" ht="18.75" customHeight="1">
      <c r="A87" s="54" t="s">
        <v>116</v>
      </c>
      <c r="B87" s="64">
        <v>17010024.16</v>
      </c>
      <c r="C87" s="22" t="s">
        <v>122</v>
      </c>
    </row>
    <row r="88" spans="1:3" ht="21" customHeight="1">
      <c r="A88" s="73" t="s">
        <v>71</v>
      </c>
      <c r="B88" s="74">
        <v>-16945106.8</v>
      </c>
      <c r="C88" s="22" t="s">
        <v>122</v>
      </c>
    </row>
    <row r="89" spans="1:3" ht="21" customHeight="1">
      <c r="A89" s="54" t="s">
        <v>119</v>
      </c>
      <c r="B89" s="33">
        <f>SUM(B87:B88)</f>
        <v>64917.359999999404</v>
      </c>
      <c r="C89" s="22" t="s">
        <v>122</v>
      </c>
    </row>
    <row r="92" spans="1:5" ht="52.5" customHeight="1">
      <c r="A92" s="95" t="s">
        <v>121</v>
      </c>
      <c r="B92" s="96"/>
      <c r="C92" s="96"/>
      <c r="D92" s="96"/>
      <c r="E92" s="28"/>
    </row>
  </sheetData>
  <sheetProtection/>
  <mergeCells count="3">
    <mergeCell ref="A1:D1"/>
    <mergeCell ref="A92:D92"/>
    <mergeCell ref="C2:D2"/>
  </mergeCells>
  <printOptions/>
  <pageMargins left="0.7" right="0.32" top="1.14" bottom="0.5" header="0.67" footer="0.3"/>
  <pageSetup horizontalDpi="600" verticalDpi="600" orientation="portrait" paperSize="9" r:id="rId1"/>
  <headerFooter>
    <oddHeader>&amp;LIndustrijsko-obrtnička škola
    Slav. Brod</oddHeader>
    <oddFooter>&amp;CStranica &amp;P od &amp;N</oddFooter>
  </headerFooter>
  <rowBreaks count="2" manualBreakCount="2">
    <brk id="28" max="3" man="1"/>
    <brk id="6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Ankica</dc:creator>
  <cp:keywords/>
  <dc:description/>
  <cp:lastModifiedBy>PC2A</cp:lastModifiedBy>
  <cp:lastPrinted>2023-01-26T11:34:15Z</cp:lastPrinted>
  <dcterms:created xsi:type="dcterms:W3CDTF">2014-02-03T19:31:22Z</dcterms:created>
  <dcterms:modified xsi:type="dcterms:W3CDTF">2023-01-26T11:35:02Z</dcterms:modified>
  <cp:category/>
  <cp:version/>
  <cp:contentType/>
  <cp:contentStatus/>
</cp:coreProperties>
</file>